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msung\Desktop\"/>
    </mc:Choice>
  </mc:AlternateContent>
  <bookViews>
    <workbookView xWindow="0" yWindow="0" windowWidth="20490" windowHeight="7755"/>
  </bookViews>
  <sheets>
    <sheet name="Budgetförslag 2022"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8" i="1" l="1"/>
  <c r="C67" i="1"/>
  <c r="C56" i="1"/>
  <c r="C44" i="1"/>
  <c r="C35" i="1"/>
  <c r="C34" i="1"/>
  <c r="C33" i="1"/>
  <c r="C25" i="1"/>
  <c r="C24" i="1"/>
  <c r="C22" i="1"/>
  <c r="C11" i="1"/>
  <c r="C10" i="1"/>
  <c r="C69" i="1" l="1"/>
  <c r="D71" i="1" l="1"/>
  <c r="D61" i="1"/>
  <c r="D48" i="1"/>
  <c r="D39" i="1"/>
  <c r="D29" i="1"/>
  <c r="D14" i="1"/>
  <c r="C39" i="1" l="1"/>
  <c r="B39" i="1"/>
  <c r="C71" i="1" l="1"/>
  <c r="C61" i="1"/>
  <c r="C48" i="1"/>
  <c r="D78" i="1" l="1"/>
  <c r="D84" i="1" s="1"/>
  <c r="B71" i="1"/>
  <c r="B61" i="1"/>
  <c r="B48" i="1"/>
  <c r="C29" i="1"/>
  <c r="C14" i="1"/>
  <c r="B14" i="1" l="1"/>
  <c r="C78" i="1"/>
  <c r="C84" i="1" s="1"/>
  <c r="B29" i="1"/>
  <c r="B78" i="1" l="1"/>
  <c r="B84" i="1" s="1"/>
  <c r="B88" i="1" s="1"/>
</calcChain>
</file>

<file path=xl/comments1.xml><?xml version="1.0" encoding="utf-8"?>
<comments xmlns="http://schemas.openxmlformats.org/spreadsheetml/2006/main">
  <authors>
    <author>Markus</author>
  </authors>
  <commentList>
    <comment ref="B7" authorId="0" shapeId="0">
      <text>
        <r>
          <rPr>
            <b/>
            <sz val="9"/>
            <color indexed="81"/>
            <rFont val="Tahoma"/>
            <charset val="1"/>
          </rPr>
          <t>Markus:</t>
        </r>
        <r>
          <rPr>
            <sz val="9"/>
            <color indexed="81"/>
            <rFont val="Tahoma"/>
            <charset val="1"/>
          </rPr>
          <t xml:space="preserve">
Nästa år ska det bli bättre med bidragen!</t>
        </r>
      </text>
    </comment>
    <comment ref="C7" authorId="0" shapeId="0">
      <text>
        <r>
          <rPr>
            <b/>
            <sz val="9"/>
            <color indexed="81"/>
            <rFont val="Tahoma"/>
            <charset val="1"/>
          </rPr>
          <t>Markus:</t>
        </r>
        <r>
          <rPr>
            <sz val="9"/>
            <color indexed="81"/>
            <rFont val="Tahoma"/>
            <charset val="1"/>
          </rPr>
          <t xml:space="preserve">
På grund av inrapporterings svårigheter till kommunens nya system så tappade vi mycket här</t>
        </r>
      </text>
    </comment>
    <comment ref="C9" authorId="0" shapeId="0">
      <text>
        <r>
          <rPr>
            <b/>
            <sz val="9"/>
            <color indexed="81"/>
            <rFont val="Tahoma"/>
            <charset val="1"/>
          </rPr>
          <t>Markus:</t>
        </r>
        <r>
          <rPr>
            <sz val="9"/>
            <color indexed="81"/>
            <rFont val="Tahoma"/>
            <charset val="1"/>
          </rPr>
          <t xml:space="preserve">
Coronastöd</t>
        </r>
      </text>
    </comment>
    <comment ref="B11" authorId="0" shapeId="0">
      <text>
        <r>
          <rPr>
            <b/>
            <sz val="9"/>
            <color indexed="81"/>
            <rFont val="Tahoma"/>
            <charset val="1"/>
          </rPr>
          <t>Markus:</t>
        </r>
        <r>
          <rPr>
            <sz val="9"/>
            <color indexed="81"/>
            <rFont val="Tahoma"/>
            <charset val="1"/>
          </rPr>
          <t xml:space="preserve">
Vi föreslår en höjning av avgiften till 260 kr/år.</t>
        </r>
      </text>
    </comment>
    <comment ref="B23" authorId="0" shapeId="0">
      <text>
        <r>
          <rPr>
            <b/>
            <sz val="9"/>
            <color indexed="81"/>
            <rFont val="Tahoma"/>
            <charset val="1"/>
          </rPr>
          <t>Markus:</t>
        </r>
        <r>
          <rPr>
            <sz val="9"/>
            <color indexed="81"/>
            <rFont val="Tahoma"/>
            <charset val="1"/>
          </rPr>
          <t xml:space="preserve">
Tror att det är många som går gul och blå del i år. Detta kan delvis subventioneras av kommunala bidrag om vi får in fakturorna i tid.</t>
        </r>
      </text>
    </comment>
    <comment ref="B26" authorId="0" shapeId="0">
      <text>
        <r>
          <rPr>
            <b/>
            <sz val="9"/>
            <color indexed="81"/>
            <rFont val="Tahoma"/>
            <charset val="1"/>
          </rPr>
          <t>Markus:</t>
        </r>
        <r>
          <rPr>
            <sz val="9"/>
            <color indexed="81"/>
            <rFont val="Tahoma"/>
            <charset val="1"/>
          </rPr>
          <t xml:space="preserve">
Detta rör främst anslag till Vägsjöfors och Ladtjärn samt Riksstämmogåvan.</t>
        </r>
      </text>
    </comment>
    <comment ref="C27" authorId="0" shapeId="0">
      <text>
        <r>
          <rPr>
            <b/>
            <sz val="9"/>
            <color indexed="81"/>
            <rFont val="Tahoma"/>
            <charset val="1"/>
          </rPr>
          <t>Markus:</t>
        </r>
        <r>
          <rPr>
            <sz val="9"/>
            <color indexed="81"/>
            <rFont val="Tahoma"/>
            <charset val="1"/>
          </rPr>
          <t xml:space="preserve">
Inköp av dator, equmeniaflaggor, upprustning av växthuset mm.</t>
        </r>
      </text>
    </comment>
    <comment ref="C36" authorId="0" shapeId="0">
      <text>
        <r>
          <rPr>
            <b/>
            <sz val="9"/>
            <color indexed="81"/>
            <rFont val="Tahoma"/>
            <family val="2"/>
          </rPr>
          <t>Markus:</t>
        </r>
        <r>
          <rPr>
            <sz val="9"/>
            <color indexed="81"/>
            <rFont val="Tahoma"/>
            <family val="2"/>
          </rPr>
          <t xml:space="preserve">
Inga rapporterade kostnader här, ser inte bra ut i driftstödsansökan. Här måste vi bli bättre på att lämna in kvitton, för att vi inte skulle ha haft några underhållskostnader kan inte vara sant.</t>
        </r>
      </text>
    </comment>
    <comment ref="B43" authorId="0" shapeId="0">
      <text>
        <r>
          <rPr>
            <b/>
            <sz val="9"/>
            <color indexed="81"/>
            <rFont val="Tahoma"/>
            <charset val="1"/>
          </rPr>
          <t>Markus:</t>
        </r>
        <r>
          <rPr>
            <sz val="9"/>
            <color indexed="81"/>
            <rFont val="Tahoma"/>
            <charset val="1"/>
          </rPr>
          <t xml:space="preserve">
Utöver vanliga kostnader som tex inköp av märken mm. så räknar vi också med att vi måste köpa tält för 20 000 kr. Det stöd som vi fått från scouterna under 2022 och 2023 får anses vara med och täcka detta.</t>
        </r>
      </text>
    </comment>
    <comment ref="C43" authorId="0" shapeId="0">
      <text>
        <r>
          <rPr>
            <b/>
            <sz val="9"/>
            <color indexed="81"/>
            <rFont val="Tahoma"/>
            <charset val="1"/>
          </rPr>
          <t>Markus:</t>
        </r>
        <r>
          <rPr>
            <sz val="9"/>
            <color indexed="81"/>
            <rFont val="Tahoma"/>
            <charset val="1"/>
          </rPr>
          <t xml:space="preserve">
En del större inköp har gjorts här som en följd av de stödpengar som inkommit från scouterna.</t>
        </r>
      </text>
    </comment>
    <comment ref="B56" authorId="0" shapeId="0">
      <text>
        <r>
          <rPr>
            <b/>
            <sz val="9"/>
            <color indexed="81"/>
            <rFont val="Tahoma"/>
            <family val="2"/>
          </rPr>
          <t>Markus:</t>
        </r>
        <r>
          <rPr>
            <sz val="9"/>
            <color indexed="81"/>
            <rFont val="Tahoma"/>
            <family val="2"/>
          </rPr>
          <t xml:space="preserve">
Räkar med att vi inte kan subventionera hela avgiften för ledarna under Större 2024. Vi tänker istället att ledarna kan betala samma pris som funktionärer, dvs. 1 275 kr.</t>
        </r>
      </text>
    </comment>
    <comment ref="C56" authorId="0" shapeId="0">
      <text>
        <r>
          <rPr>
            <b/>
            <sz val="9"/>
            <color indexed="81"/>
            <rFont val="Tahoma"/>
            <family val="2"/>
          </rPr>
          <t>Markus:</t>
        </r>
        <r>
          <rPr>
            <sz val="9"/>
            <color indexed="81"/>
            <rFont val="Tahoma"/>
            <family val="2"/>
          </rPr>
          <t xml:space="preserve">
Ovanligt låg kostnad 2023.</t>
        </r>
      </text>
    </comment>
    <comment ref="B66" authorId="0" shapeId="0">
      <text>
        <r>
          <rPr>
            <b/>
            <sz val="9"/>
            <color indexed="81"/>
            <rFont val="Tahoma"/>
            <charset val="1"/>
          </rPr>
          <t>Markus:</t>
        </r>
        <r>
          <rPr>
            <sz val="9"/>
            <color indexed="81"/>
            <rFont val="Tahoma"/>
            <charset val="1"/>
          </rPr>
          <t xml:space="preserve">
UR tror inte att vi orkar köra på med detta arrangemang då det kräver väldigt mycket arbete samtidigt som det inte längre ger så mycket pengar.</t>
        </r>
      </text>
    </comment>
    <comment ref="B67" authorId="0" shapeId="0">
      <text>
        <r>
          <rPr>
            <b/>
            <sz val="9"/>
            <color indexed="81"/>
            <rFont val="Tahoma"/>
            <charset val="1"/>
          </rPr>
          <t>Markus:</t>
        </r>
        <r>
          <rPr>
            <sz val="9"/>
            <color indexed="81"/>
            <rFont val="Tahoma"/>
            <charset val="1"/>
          </rPr>
          <t xml:space="preserve">
Vi räknar med att Equmenia inte har resurser nog att driva midsommarfirandet utan tror att församlingen tar över detta.</t>
        </r>
      </text>
    </comment>
    <comment ref="C68" authorId="0" shapeId="0">
      <text>
        <r>
          <rPr>
            <b/>
            <sz val="9"/>
            <color indexed="81"/>
            <rFont val="Tahoma"/>
            <charset val="1"/>
          </rPr>
          <t>Markus:</t>
        </r>
        <r>
          <rPr>
            <sz val="9"/>
            <color indexed="81"/>
            <rFont val="Tahoma"/>
            <charset val="1"/>
          </rPr>
          <t xml:space="preserve">
Efter att 10% utgått till internationella insamlingen.</t>
        </r>
      </text>
    </comment>
    <comment ref="C69" authorId="0" shapeId="0">
      <text>
        <r>
          <rPr>
            <b/>
            <sz val="9"/>
            <color indexed="81"/>
            <rFont val="Tahoma"/>
            <charset val="1"/>
          </rPr>
          <t>Markus:</t>
        </r>
        <r>
          <rPr>
            <sz val="9"/>
            <color indexed="81"/>
            <rFont val="Tahoma"/>
            <charset val="1"/>
          </rPr>
          <t xml:space="preserve">
Stort överskott från Värmlandstrampen.</t>
        </r>
      </text>
    </comment>
    <comment ref="C74" authorId="0" shapeId="0">
      <text>
        <r>
          <rPr>
            <b/>
            <sz val="9"/>
            <color indexed="81"/>
            <rFont val="Tahoma"/>
            <charset val="1"/>
          </rPr>
          <t>Markus:</t>
        </r>
        <r>
          <rPr>
            <sz val="9"/>
            <color indexed="81"/>
            <rFont val="Tahoma"/>
            <charset val="1"/>
          </rPr>
          <t xml:space="preserve">
Inklusive 10% av vinsten från marknadsdagen.</t>
        </r>
      </text>
    </comment>
    <comment ref="B86" authorId="0" shapeId="0">
      <text>
        <r>
          <rPr>
            <b/>
            <sz val="9"/>
            <color indexed="81"/>
            <rFont val="Tahoma"/>
            <family val="2"/>
          </rPr>
          <t>Markus:</t>
        </r>
        <r>
          <rPr>
            <sz val="9"/>
            <color indexed="81"/>
            <rFont val="Tahoma"/>
            <family val="2"/>
          </rPr>
          <t xml:space="preserve">
Eventuellt kan församlingen gå in med extra stöd om årsmötet den 10 mars så beslutar.</t>
        </r>
      </text>
    </comment>
    <comment ref="B88" authorId="0" shapeId="0">
      <text>
        <r>
          <rPr>
            <b/>
            <sz val="9"/>
            <color indexed="81"/>
            <rFont val="Tahoma"/>
            <family val="2"/>
          </rPr>
          <t>Markus:</t>
        </r>
        <r>
          <rPr>
            <sz val="9"/>
            <color indexed="81"/>
            <rFont val="Tahoma"/>
            <family val="2"/>
          </rPr>
          <t xml:space="preserve">
Om vi räkar bort 20 000 kr, som vi i princip borde gå minus eftersom vi vill köpa tält, så blir det i så fall 30 000 kr kvar som vi behöver arbeta med att lösa under året</t>
        </r>
      </text>
    </comment>
  </commentList>
</comments>
</file>

<file path=xl/sharedStrings.xml><?xml version="1.0" encoding="utf-8"?>
<sst xmlns="http://schemas.openxmlformats.org/spreadsheetml/2006/main" count="57" uniqueCount="57">
  <si>
    <t>Gåvor</t>
  </si>
  <si>
    <t>Medlemsavgifter</t>
  </si>
  <si>
    <t>Övriga intäkter</t>
  </si>
  <si>
    <t>Kurskostnader</t>
  </si>
  <si>
    <t>Bankkostnader</t>
  </si>
  <si>
    <t>Övriga kostnader</t>
  </si>
  <si>
    <t>Solliden</t>
  </si>
  <si>
    <t>Hyresintäkter</t>
  </si>
  <si>
    <t>Elkostnader</t>
  </si>
  <si>
    <t>Övriga driftkostnader</t>
  </si>
  <si>
    <t>Underhåll</t>
  </si>
  <si>
    <t>Verksamheter</t>
  </si>
  <si>
    <t>Scout</t>
  </si>
  <si>
    <t>TGIF</t>
  </si>
  <si>
    <t>Läger</t>
  </si>
  <si>
    <t>Enter</t>
  </si>
  <si>
    <t>Arrangemang</t>
  </si>
  <si>
    <t>Volleybollnatta</t>
  </si>
  <si>
    <t>Spring för Equmenia Skårekyrkan</t>
  </si>
  <si>
    <t>Midsommarfirande</t>
  </si>
  <si>
    <t>Skårekyrkans marknadsdag</t>
  </si>
  <si>
    <t>Övriga arrangemang</t>
  </si>
  <si>
    <t>Kommunala bidrag</t>
  </si>
  <si>
    <t>Bidrag från Equmenia</t>
  </si>
  <si>
    <t>Intäkter</t>
  </si>
  <si>
    <t>Summa intäkter</t>
  </si>
  <si>
    <t>Hyra Skårekyrkan</t>
  </si>
  <si>
    <t>Avgifter till Scouterna</t>
  </si>
  <si>
    <t>Avgifter till Equmenia</t>
  </si>
  <si>
    <t>Avgifter till Equmenia Svealand</t>
  </si>
  <si>
    <t>Ombudskostnader</t>
  </si>
  <si>
    <t>Försäkring</t>
  </si>
  <si>
    <t>Summa Solliden</t>
  </si>
  <si>
    <t>Övrig verksamhet</t>
  </si>
  <si>
    <t>Summa verksamheter</t>
  </si>
  <si>
    <t>Scoutläger</t>
  </si>
  <si>
    <t>Övriga läger</t>
  </si>
  <si>
    <t>Summa läger</t>
  </si>
  <si>
    <t>Summa arrangemang</t>
  </si>
  <si>
    <t>Ledarsamlingar och ledarvård</t>
  </si>
  <si>
    <t>Kostnader</t>
  </si>
  <si>
    <t>Summa kostnader</t>
  </si>
  <si>
    <t>Insamling till
internationella projekt</t>
  </si>
  <si>
    <t>Redovisade insamlingar</t>
  </si>
  <si>
    <t>Årets resultat</t>
  </si>
  <si>
    <t>Avskrivningar
på Solliden</t>
  </si>
  <si>
    <t>Gåvor/Anslag</t>
  </si>
  <si>
    <t>Årets resultat före
avsättningar och
återföringar av
avsättningar
samt avskrivningar
på Solliden</t>
  </si>
  <si>
    <t>Budget 2023</t>
  </si>
  <si>
    <t>Nyårsläger</t>
  </si>
  <si>
    <t>Budget 2024</t>
  </si>
  <si>
    <t>Resultat 2023</t>
  </si>
  <si>
    <t>Bidrag från scouterna</t>
  </si>
  <si>
    <t>Licenser</t>
  </si>
  <si>
    <t>Budgetförslag 2024</t>
  </si>
  <si>
    <t>Resultat efter anslag</t>
  </si>
  <si>
    <t>Eventuellt anslag från församlingen?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</si>
</sst>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2"/>
      <color theme="1"/>
      <name val="Cambria"/>
      <family val="1"/>
      <scheme val="major"/>
    </font>
    <font>
      <b/>
      <sz val="14"/>
      <color theme="1"/>
      <name val="Cambria"/>
      <family val="1"/>
      <scheme val="major"/>
    </font>
    <font>
      <b/>
      <sz val="18"/>
      <color theme="1"/>
      <name val="Century Gothic"/>
      <family val="2"/>
    </font>
    <font>
      <b/>
      <sz val="14"/>
      <color theme="1"/>
      <name val="Century Gothic"/>
      <family val="2"/>
    </font>
    <font>
      <b/>
      <sz val="11"/>
      <color theme="1"/>
      <name val="Century Gothic"/>
      <family val="2"/>
    </font>
    <font>
      <sz val="11"/>
      <color theme="1"/>
      <name val="Century Gothic"/>
      <family val="2"/>
    </font>
    <font>
      <sz val="12"/>
      <color theme="1"/>
      <name val="Times New Roman"/>
      <family val="1"/>
    </font>
    <font>
      <sz val="12"/>
      <name val="Times New Roman"/>
      <family val="1"/>
    </font>
    <font>
      <sz val="9"/>
      <color indexed="81"/>
      <name val="Tahoma"/>
      <charset val="1"/>
    </font>
    <font>
      <b/>
      <sz val="9"/>
      <color indexed="81"/>
      <name val="Tahoma"/>
      <charset val="1"/>
    </font>
    <font>
      <b/>
      <sz val="11"/>
      <color rgb="FFFF0000"/>
      <name val="Century Gothic"/>
      <family val="2"/>
    </font>
    <font>
      <sz val="12"/>
      <color rgb="FFFF0000"/>
      <name val="Cambria"/>
      <family val="1"/>
      <scheme val="major"/>
    </font>
    <font>
      <sz val="9"/>
      <color indexed="81"/>
      <name val="Tahoma"/>
      <family val="2"/>
    </font>
    <font>
      <b/>
      <sz val="9"/>
      <color indexed="81"/>
      <name val="Tahoma"/>
      <family val="2"/>
    </font>
    <font>
      <sz val="12"/>
      <color rgb="FFFF0000"/>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0" fontId="1" fillId="0" borderId="0" xfId="0" applyFont="1"/>
    <xf numFmtId="4" fontId="1" fillId="0" borderId="0" xfId="0" applyNumberFormat="1" applyFont="1"/>
    <xf numFmtId="4" fontId="2" fillId="0" borderId="0" xfId="0" applyNumberFormat="1" applyFont="1"/>
    <xf numFmtId="4" fontId="1" fillId="0" borderId="0" xfId="0" applyNumberFormat="1" applyFont="1" applyAlignment="1">
      <alignment horizontal="right"/>
    </xf>
    <xf numFmtId="4" fontId="2" fillId="0" borderId="0" xfId="0" applyNumberFormat="1" applyFont="1" applyAlignment="1">
      <alignment horizontal="right"/>
    </xf>
    <xf numFmtId="0" fontId="4" fillId="0" borderId="0" xfId="0" applyFont="1"/>
    <xf numFmtId="0" fontId="5" fillId="0" borderId="0" xfId="0" applyFont="1"/>
    <xf numFmtId="0" fontId="6" fillId="0" borderId="0" xfId="0" applyFont="1"/>
    <xf numFmtId="0" fontId="7" fillId="0" borderId="0" xfId="0" applyFont="1"/>
    <xf numFmtId="0" fontId="7" fillId="0" borderId="0" xfId="0" applyFont="1" applyAlignment="1">
      <alignment horizontal="center"/>
    </xf>
    <xf numFmtId="4" fontId="7" fillId="0" borderId="0" xfId="0" applyNumberFormat="1" applyFont="1"/>
    <xf numFmtId="4" fontId="5" fillId="0" borderId="0" xfId="0" applyNumberFormat="1" applyFont="1"/>
    <xf numFmtId="4" fontId="6" fillId="0" borderId="0" xfId="0" applyNumberFormat="1" applyFont="1"/>
    <xf numFmtId="0" fontId="5" fillId="0" borderId="0" xfId="0" applyFont="1" applyAlignment="1">
      <alignment wrapText="1"/>
    </xf>
    <xf numFmtId="0" fontId="7" fillId="0" borderId="0" xfId="0" applyFont="1" applyAlignment="1">
      <alignment wrapText="1"/>
    </xf>
    <xf numFmtId="4" fontId="8" fillId="0" borderId="0" xfId="0" applyNumberFormat="1" applyFont="1"/>
    <xf numFmtId="0" fontId="4" fillId="0" borderId="0" xfId="0" applyFont="1" applyAlignment="1">
      <alignment horizontal="right"/>
    </xf>
    <xf numFmtId="0" fontId="11" fillId="0" borderId="0" xfId="0" applyFont="1"/>
    <xf numFmtId="4" fontId="11" fillId="0" borderId="0" xfId="0" applyNumberFormat="1" applyFont="1"/>
    <xf numFmtId="0" fontId="12" fillId="0" borderId="0" xfId="0" applyFont="1"/>
    <xf numFmtId="4" fontId="12" fillId="0" borderId="0" xfId="0" applyNumberFormat="1" applyFont="1"/>
    <xf numFmtId="0" fontId="15" fillId="0" borderId="0" xfId="0" applyFont="1"/>
    <xf numFmtId="4" fontId="15" fillId="0" borderId="0" xfId="0" applyNumberFormat="1" applyFont="1"/>
    <xf numFmtId="0" fontId="3"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2002155</xdr:colOff>
      <xdr:row>0</xdr:row>
      <xdr:rowOff>47625</xdr:rowOff>
    </xdr:from>
    <xdr:to>
      <xdr:col>2</xdr:col>
      <xdr:colOff>488025</xdr:colOff>
      <xdr:row>0</xdr:row>
      <xdr:rowOff>767625</xdr:rowOff>
    </xdr:to>
    <xdr:pic>
      <xdr:nvPicPr>
        <xdr:cNvPr id="3" name="Bildobjekt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2155" y="47625"/>
          <a:ext cx="2756880" cy="720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06"/>
  <sheetViews>
    <sheetView tabSelected="1" zoomScale="110" zoomScaleNormal="110" workbookViewId="0">
      <pane ySplit="4" topLeftCell="A5" activePane="bottomLeft" state="frozen"/>
      <selection pane="bottomLeft" activeCell="A2" sqref="A2:D2"/>
    </sheetView>
  </sheetViews>
  <sheetFormatPr defaultColWidth="9.140625" defaultRowHeight="15.75" x14ac:dyDescent="0.25"/>
  <cols>
    <col min="1" max="1" width="39.5703125" style="1" customWidth="1"/>
    <col min="2" max="4" width="22.85546875" style="1" customWidth="1"/>
    <col min="5" max="16384" width="9.140625" style="1"/>
  </cols>
  <sheetData>
    <row r="1" spans="1:4" ht="75" customHeight="1" x14ac:dyDescent="0.25">
      <c r="A1" s="25"/>
      <c r="B1" s="25"/>
      <c r="C1" s="25"/>
      <c r="D1" s="25"/>
    </row>
    <row r="2" spans="1:4" ht="22.5" x14ac:dyDescent="0.3">
      <c r="A2" s="24" t="s">
        <v>54</v>
      </c>
      <c r="B2" s="24"/>
      <c r="C2" s="24"/>
      <c r="D2" s="24"/>
    </row>
    <row r="4" spans="1:4" s="6" customFormat="1" ht="17.45" x14ac:dyDescent="0.3">
      <c r="B4" s="17" t="s">
        <v>50</v>
      </c>
      <c r="C4" s="17" t="s">
        <v>51</v>
      </c>
      <c r="D4" s="17" t="s">
        <v>48</v>
      </c>
    </row>
    <row r="5" spans="1:4" s="9" customFormat="1" ht="15.6" x14ac:dyDescent="0.3">
      <c r="B5" s="10"/>
      <c r="C5" s="10"/>
      <c r="D5" s="10"/>
    </row>
    <row r="6" spans="1:4" s="8" customFormat="1" ht="16.5" x14ac:dyDescent="0.3">
      <c r="A6" s="7" t="s">
        <v>24</v>
      </c>
    </row>
    <row r="7" spans="1:4" s="9" customFormat="1" x14ac:dyDescent="0.25">
      <c r="A7" s="9" t="s">
        <v>22</v>
      </c>
      <c r="B7" s="11">
        <v>50000</v>
      </c>
      <c r="C7" s="16">
        <v>26076</v>
      </c>
      <c r="D7" s="11">
        <v>55000</v>
      </c>
    </row>
    <row r="8" spans="1:4" s="9" customFormat="1" x14ac:dyDescent="0.25">
      <c r="A8" s="9" t="s">
        <v>23</v>
      </c>
      <c r="B8" s="11">
        <v>14000</v>
      </c>
      <c r="C8" s="16">
        <v>14510</v>
      </c>
      <c r="D8" s="11">
        <v>13000</v>
      </c>
    </row>
    <row r="9" spans="1:4" s="9" customFormat="1" x14ac:dyDescent="0.25">
      <c r="A9" s="9" t="s">
        <v>52</v>
      </c>
      <c r="B9" s="11">
        <v>0</v>
      </c>
      <c r="C9" s="16">
        <v>42744</v>
      </c>
      <c r="D9" s="11">
        <v>0</v>
      </c>
    </row>
    <row r="10" spans="1:4" s="9" customFormat="1" x14ac:dyDescent="0.25">
      <c r="A10" s="9" t="s">
        <v>0</v>
      </c>
      <c r="B10" s="11">
        <v>35000</v>
      </c>
      <c r="C10" s="16">
        <f>9150+17911+11650+900+580.07-100</f>
        <v>40091.07</v>
      </c>
      <c r="D10" s="11">
        <v>35000</v>
      </c>
    </row>
    <row r="11" spans="1:4" s="9" customFormat="1" x14ac:dyDescent="0.25">
      <c r="A11" s="9" t="s">
        <v>1</v>
      </c>
      <c r="B11" s="11">
        <v>37000</v>
      </c>
      <c r="C11" s="16">
        <f>27665-220</f>
        <v>27445</v>
      </c>
      <c r="D11" s="11">
        <v>30000</v>
      </c>
    </row>
    <row r="12" spans="1:4" s="9" customFormat="1" x14ac:dyDescent="0.25">
      <c r="A12" s="9" t="s">
        <v>2</v>
      </c>
      <c r="B12" s="11">
        <v>1000</v>
      </c>
      <c r="C12" s="16">
        <v>1437.13</v>
      </c>
      <c r="D12" s="11">
        <v>1000</v>
      </c>
    </row>
    <row r="13" spans="1:4" s="9" customFormat="1" ht="15.6" x14ac:dyDescent="0.3">
      <c r="B13" s="11"/>
      <c r="C13" s="11"/>
      <c r="D13" s="11"/>
    </row>
    <row r="14" spans="1:4" s="7" customFormat="1" ht="14.25" x14ac:dyDescent="0.2">
      <c r="A14" s="7" t="s">
        <v>25</v>
      </c>
      <c r="B14" s="12">
        <f>SUM(B7:B13)</f>
        <v>137000</v>
      </c>
      <c r="C14" s="12">
        <f>SUM(C7:C13)</f>
        <v>152303.20000000001</v>
      </c>
      <c r="D14" s="12">
        <f>SUM(D7:D13)</f>
        <v>134000</v>
      </c>
    </row>
    <row r="15" spans="1:4" s="9" customFormat="1" ht="15.6" x14ac:dyDescent="0.3">
      <c r="B15" s="11"/>
      <c r="C15" s="11"/>
    </row>
    <row r="16" spans="1:4" s="9" customFormat="1" ht="15.6" x14ac:dyDescent="0.3">
      <c r="B16" s="11"/>
      <c r="C16" s="11"/>
    </row>
    <row r="17" spans="1:4" s="7" customFormat="1" ht="13.9" x14ac:dyDescent="0.25">
      <c r="A17" s="7" t="s">
        <v>40</v>
      </c>
      <c r="B17" s="12"/>
      <c r="C17" s="12"/>
    </row>
    <row r="18" spans="1:4" s="9" customFormat="1" x14ac:dyDescent="0.25">
      <c r="A18" s="9" t="s">
        <v>26</v>
      </c>
      <c r="B18" s="11">
        <v>-178000</v>
      </c>
      <c r="C18" s="16">
        <v>-179522</v>
      </c>
      <c r="D18" s="11">
        <v>-180000</v>
      </c>
    </row>
    <row r="19" spans="1:4" s="9" customFormat="1" x14ac:dyDescent="0.25">
      <c r="A19" s="9" t="s">
        <v>28</v>
      </c>
      <c r="B19" s="11">
        <v>-12000</v>
      </c>
      <c r="C19" s="16">
        <v>-12100</v>
      </c>
      <c r="D19" s="11">
        <v>-11000</v>
      </c>
    </row>
    <row r="20" spans="1:4" s="9" customFormat="1" x14ac:dyDescent="0.25">
      <c r="A20" s="9" t="s">
        <v>29</v>
      </c>
      <c r="B20" s="11">
        <v>-5000</v>
      </c>
      <c r="C20" s="16">
        <v>-4840</v>
      </c>
      <c r="D20" s="11">
        <v>-4500</v>
      </c>
    </row>
    <row r="21" spans="1:4" s="9" customFormat="1" x14ac:dyDescent="0.25">
      <c r="A21" s="9" t="s">
        <v>27</v>
      </c>
      <c r="B21" s="11">
        <v>-13000</v>
      </c>
      <c r="C21" s="16">
        <v>-13455</v>
      </c>
      <c r="D21" s="11">
        <v>-12000</v>
      </c>
    </row>
    <row r="22" spans="1:4" s="9" customFormat="1" x14ac:dyDescent="0.25">
      <c r="A22" s="9" t="s">
        <v>30</v>
      </c>
      <c r="B22" s="11">
        <v>-4000</v>
      </c>
      <c r="C22" s="16">
        <f>-1500-1574</f>
        <v>-3074</v>
      </c>
      <c r="D22" s="11">
        <v>-4000</v>
      </c>
    </row>
    <row r="23" spans="1:4" s="9" customFormat="1" x14ac:dyDescent="0.25">
      <c r="A23" s="9" t="s">
        <v>3</v>
      </c>
      <c r="B23" s="11">
        <v>-10000</v>
      </c>
      <c r="C23" s="16">
        <v>-6400</v>
      </c>
      <c r="D23" s="11">
        <v>-10000</v>
      </c>
    </row>
    <row r="24" spans="1:4" s="9" customFormat="1" x14ac:dyDescent="0.25">
      <c r="A24" s="9" t="s">
        <v>53</v>
      </c>
      <c r="B24" s="11">
        <v>-3000</v>
      </c>
      <c r="C24" s="16">
        <f>-2942-175</f>
        <v>-3117</v>
      </c>
      <c r="D24" s="11">
        <v>-3000</v>
      </c>
    </row>
    <row r="25" spans="1:4" s="9" customFormat="1" x14ac:dyDescent="0.25">
      <c r="A25" s="9" t="s">
        <v>4</v>
      </c>
      <c r="B25" s="11">
        <v>-5000</v>
      </c>
      <c r="C25" s="16">
        <f>-3847.5-88.5-1428</f>
        <v>-5364</v>
      </c>
      <c r="D25" s="11">
        <v>-5000</v>
      </c>
    </row>
    <row r="26" spans="1:4" s="9" customFormat="1" x14ac:dyDescent="0.25">
      <c r="A26" s="9" t="s">
        <v>46</v>
      </c>
      <c r="B26" s="11">
        <v>-3000</v>
      </c>
      <c r="C26" s="16">
        <v>-3399.5</v>
      </c>
      <c r="D26" s="11">
        <v>-3000</v>
      </c>
    </row>
    <row r="27" spans="1:4" s="9" customFormat="1" x14ac:dyDescent="0.25">
      <c r="A27" s="9" t="s">
        <v>5</v>
      </c>
      <c r="B27" s="11">
        <v>-4000</v>
      </c>
      <c r="C27" s="16">
        <v>-12667.8</v>
      </c>
      <c r="D27" s="11">
        <v>-2000</v>
      </c>
    </row>
    <row r="28" spans="1:4" s="9" customFormat="1" x14ac:dyDescent="0.25">
      <c r="B28" s="11"/>
      <c r="C28" s="11"/>
      <c r="D28" s="11"/>
    </row>
    <row r="29" spans="1:4" s="7" customFormat="1" ht="14.25" x14ac:dyDescent="0.2">
      <c r="A29" s="7" t="s">
        <v>41</v>
      </c>
      <c r="B29" s="12">
        <f>SUM(B18:B28)</f>
        <v>-237000</v>
      </c>
      <c r="C29" s="12">
        <f>SUM(C18:C28)</f>
        <v>-243939.3</v>
      </c>
      <c r="D29" s="12">
        <f>SUM(D18:D28)</f>
        <v>-234500</v>
      </c>
    </row>
    <row r="30" spans="1:4" s="9" customFormat="1" x14ac:dyDescent="0.25">
      <c r="B30" s="11"/>
      <c r="C30" s="11"/>
    </row>
    <row r="31" spans="1:4" s="9" customFormat="1" x14ac:dyDescent="0.25">
      <c r="B31" s="11"/>
      <c r="C31" s="11"/>
    </row>
    <row r="32" spans="1:4" s="7" customFormat="1" ht="14.25" x14ac:dyDescent="0.2">
      <c r="A32" s="7" t="s">
        <v>6</v>
      </c>
      <c r="B32" s="12"/>
      <c r="C32" s="12"/>
    </row>
    <row r="33" spans="1:4" s="9" customFormat="1" x14ac:dyDescent="0.25">
      <c r="A33" s="9" t="s">
        <v>7</v>
      </c>
      <c r="B33" s="11">
        <v>10000</v>
      </c>
      <c r="C33" s="16">
        <f>11959.15-650</f>
        <v>11309.15</v>
      </c>
      <c r="D33" s="11">
        <v>10000</v>
      </c>
    </row>
    <row r="34" spans="1:4" s="9" customFormat="1" x14ac:dyDescent="0.25">
      <c r="A34" s="9" t="s">
        <v>8</v>
      </c>
      <c r="B34" s="11">
        <v>-12000</v>
      </c>
      <c r="C34" s="16">
        <f>-8067-2404.88-798</f>
        <v>-11269.880000000001</v>
      </c>
      <c r="D34" s="11">
        <v>-12000</v>
      </c>
    </row>
    <row r="35" spans="1:4" s="9" customFormat="1" x14ac:dyDescent="0.25">
      <c r="A35" s="9" t="s">
        <v>9</v>
      </c>
      <c r="B35" s="11">
        <v>-5000</v>
      </c>
      <c r="C35" s="16">
        <f>-3182-580.07-429-260-199-81</f>
        <v>-4731.07</v>
      </c>
      <c r="D35" s="11">
        <v>-3500</v>
      </c>
    </row>
    <row r="36" spans="1:4" s="9" customFormat="1" x14ac:dyDescent="0.25">
      <c r="A36" s="9" t="s">
        <v>10</v>
      </c>
      <c r="B36" s="11">
        <v>-4000</v>
      </c>
      <c r="C36" s="16">
        <v>0</v>
      </c>
      <c r="D36" s="11">
        <v>-5000</v>
      </c>
    </row>
    <row r="37" spans="1:4" s="9" customFormat="1" x14ac:dyDescent="0.25">
      <c r="A37" s="9" t="s">
        <v>31</v>
      </c>
      <c r="B37" s="11">
        <v>-6000</v>
      </c>
      <c r="C37" s="16">
        <v>-5731</v>
      </c>
      <c r="D37" s="11">
        <v>-5500</v>
      </c>
    </row>
    <row r="38" spans="1:4" s="9" customFormat="1" x14ac:dyDescent="0.25">
      <c r="B38" s="11"/>
      <c r="C38" s="11"/>
      <c r="D38" s="11"/>
    </row>
    <row r="39" spans="1:4" s="7" customFormat="1" ht="14.25" x14ac:dyDescent="0.2">
      <c r="A39" s="7" t="s">
        <v>32</v>
      </c>
      <c r="B39" s="12">
        <f>SUM(B33:B38)</f>
        <v>-17000</v>
      </c>
      <c r="C39" s="12">
        <f>SUM(C33:C38)</f>
        <v>-10422.800000000001</v>
      </c>
      <c r="D39" s="12">
        <f>SUM(D33:D38)</f>
        <v>-16000</v>
      </c>
    </row>
    <row r="40" spans="1:4" s="7" customFormat="1" ht="14.25" x14ac:dyDescent="0.2">
      <c r="B40" s="12"/>
      <c r="C40" s="12"/>
      <c r="D40" s="12"/>
    </row>
    <row r="41" spans="1:4" s="7" customFormat="1" ht="14.25" x14ac:dyDescent="0.2">
      <c r="B41" s="12"/>
      <c r="C41" s="12"/>
      <c r="D41" s="12"/>
    </row>
    <row r="42" spans="1:4" s="7" customFormat="1" ht="14.25" x14ac:dyDescent="0.2">
      <c r="A42" s="7" t="s">
        <v>11</v>
      </c>
      <c r="B42" s="12"/>
      <c r="C42" s="12"/>
    </row>
    <row r="43" spans="1:4" s="9" customFormat="1" x14ac:dyDescent="0.25">
      <c r="A43" s="9" t="s">
        <v>12</v>
      </c>
      <c r="B43" s="11">
        <v>-27000</v>
      </c>
      <c r="C43" s="16">
        <v>-15481.86</v>
      </c>
      <c r="D43" s="11">
        <v>-7000</v>
      </c>
    </row>
    <row r="44" spans="1:4" s="9" customFormat="1" x14ac:dyDescent="0.25">
      <c r="A44" s="9" t="s">
        <v>13</v>
      </c>
      <c r="B44" s="11">
        <v>-3000</v>
      </c>
      <c r="C44" s="16">
        <f>-1166+1400-6560.3+714+175+1694</f>
        <v>-3743.3</v>
      </c>
      <c r="D44" s="11">
        <v>-2000</v>
      </c>
    </row>
    <row r="45" spans="1:4" s="9" customFormat="1" x14ac:dyDescent="0.25">
      <c r="A45" s="9" t="s">
        <v>33</v>
      </c>
      <c r="B45" s="11">
        <v>-1000</v>
      </c>
      <c r="C45" s="16">
        <v>0</v>
      </c>
      <c r="D45" s="11">
        <v>-1000</v>
      </c>
    </row>
    <row r="46" spans="1:4" s="9" customFormat="1" x14ac:dyDescent="0.25">
      <c r="A46" s="9" t="s">
        <v>39</v>
      </c>
      <c r="B46" s="11">
        <v>-2000</v>
      </c>
      <c r="C46" s="16">
        <v>-1085</v>
      </c>
      <c r="D46" s="11">
        <v>-2000</v>
      </c>
    </row>
    <row r="47" spans="1:4" s="9" customFormat="1" x14ac:dyDescent="0.25">
      <c r="B47" s="11"/>
      <c r="C47" s="11"/>
      <c r="D47" s="11"/>
    </row>
    <row r="48" spans="1:4" s="7" customFormat="1" ht="14.25" x14ac:dyDescent="0.2">
      <c r="A48" s="7" t="s">
        <v>34</v>
      </c>
      <c r="B48" s="12">
        <f>SUM(B43:B47)</f>
        <v>-33000</v>
      </c>
      <c r="C48" s="12">
        <f>SUM(C43:C47)</f>
        <v>-20310.16</v>
      </c>
      <c r="D48" s="12">
        <f>SUM(D43:D47)</f>
        <v>-12000</v>
      </c>
    </row>
    <row r="49" spans="1:4" s="7" customFormat="1" ht="14.25" x14ac:dyDescent="0.2">
      <c r="B49" s="12"/>
      <c r="C49" s="12"/>
      <c r="D49" s="12"/>
    </row>
    <row r="50" spans="1:4" s="7" customFormat="1" ht="14.25" x14ac:dyDescent="0.2">
      <c r="B50" s="12"/>
      <c r="C50" s="12"/>
      <c r="D50" s="12"/>
    </row>
    <row r="51" spans="1:4" s="7" customFormat="1" ht="14.25" x14ac:dyDescent="0.2">
      <c r="B51" s="12"/>
      <c r="C51" s="12"/>
      <c r="D51" s="12"/>
    </row>
    <row r="52" spans="1:4" s="7" customFormat="1" ht="14.25" x14ac:dyDescent="0.2">
      <c r="B52" s="12"/>
      <c r="C52" s="12"/>
      <c r="D52" s="12"/>
    </row>
    <row r="53" spans="1:4" s="9" customFormat="1" x14ac:dyDescent="0.25">
      <c r="B53" s="11"/>
      <c r="C53" s="11"/>
    </row>
    <row r="54" spans="1:4" s="9" customFormat="1" x14ac:dyDescent="0.25">
      <c r="B54" s="11"/>
      <c r="C54" s="11"/>
    </row>
    <row r="55" spans="1:4" s="7" customFormat="1" ht="14.25" x14ac:dyDescent="0.2">
      <c r="A55" s="7" t="s">
        <v>14</v>
      </c>
      <c r="B55" s="12"/>
      <c r="C55" s="12"/>
    </row>
    <row r="56" spans="1:4" s="9" customFormat="1" x14ac:dyDescent="0.25">
      <c r="A56" s="9" t="s">
        <v>35</v>
      </c>
      <c r="B56" s="11">
        <v>-5000</v>
      </c>
      <c r="C56" s="16">
        <f>900+900+29300+1350+2000-9116-31381</f>
        <v>-6047</v>
      </c>
      <c r="D56" s="11">
        <v>-10000</v>
      </c>
    </row>
    <row r="57" spans="1:4" s="9" customFormat="1" x14ac:dyDescent="0.25">
      <c r="A57" s="9" t="s">
        <v>15</v>
      </c>
      <c r="B57" s="11">
        <v>-5000</v>
      </c>
      <c r="C57" s="16">
        <v>-6300</v>
      </c>
      <c r="D57" s="11">
        <v>-3000</v>
      </c>
    </row>
    <row r="58" spans="1:4" s="9" customFormat="1" x14ac:dyDescent="0.25">
      <c r="A58" s="9" t="s">
        <v>49</v>
      </c>
      <c r="B58" s="11">
        <v>0</v>
      </c>
      <c r="C58" s="16">
        <v>600</v>
      </c>
      <c r="D58" s="11">
        <v>-2000</v>
      </c>
    </row>
    <row r="59" spans="1:4" s="9" customFormat="1" x14ac:dyDescent="0.25">
      <c r="A59" s="9" t="s">
        <v>36</v>
      </c>
      <c r="B59" s="11">
        <v>0</v>
      </c>
      <c r="C59" s="16">
        <v>0</v>
      </c>
      <c r="D59" s="11">
        <v>-1000</v>
      </c>
    </row>
    <row r="60" spans="1:4" s="9" customFormat="1" x14ac:dyDescent="0.25">
      <c r="B60" s="11"/>
      <c r="C60" s="11"/>
      <c r="D60" s="11"/>
    </row>
    <row r="61" spans="1:4" s="7" customFormat="1" ht="14.25" x14ac:dyDescent="0.2">
      <c r="A61" s="7" t="s">
        <v>37</v>
      </c>
      <c r="B61" s="12">
        <f>SUM(B56:B60)</f>
        <v>-10000</v>
      </c>
      <c r="C61" s="12">
        <f>SUM(C56:C60)</f>
        <v>-11747</v>
      </c>
      <c r="D61" s="12">
        <f>SUM(D56:D60)</f>
        <v>-16000</v>
      </c>
    </row>
    <row r="62" spans="1:4" s="9" customFormat="1" x14ac:dyDescent="0.25">
      <c r="B62" s="11"/>
      <c r="C62" s="11"/>
    </row>
    <row r="63" spans="1:4" s="9" customFormat="1" x14ac:dyDescent="0.25">
      <c r="B63" s="11"/>
      <c r="C63" s="11"/>
    </row>
    <row r="64" spans="1:4" s="8" customFormat="1" ht="16.5" x14ac:dyDescent="0.3">
      <c r="A64" s="7" t="s">
        <v>16</v>
      </c>
      <c r="B64" s="13"/>
      <c r="C64" s="13"/>
    </row>
    <row r="65" spans="1:4" s="9" customFormat="1" x14ac:dyDescent="0.25">
      <c r="A65" s="9" t="s">
        <v>17</v>
      </c>
      <c r="B65" s="11">
        <v>2000</v>
      </c>
      <c r="C65" s="16">
        <v>2252</v>
      </c>
      <c r="D65" s="11">
        <v>3000</v>
      </c>
    </row>
    <row r="66" spans="1:4" s="9" customFormat="1" x14ac:dyDescent="0.25">
      <c r="A66" s="9" t="s">
        <v>18</v>
      </c>
      <c r="B66" s="11">
        <v>0</v>
      </c>
      <c r="C66" s="16">
        <v>8452.67</v>
      </c>
      <c r="D66" s="11">
        <v>20000</v>
      </c>
    </row>
    <row r="67" spans="1:4" s="9" customFormat="1" x14ac:dyDescent="0.25">
      <c r="A67" s="9" t="s">
        <v>19</v>
      </c>
      <c r="B67" s="11">
        <v>0</v>
      </c>
      <c r="C67" s="16">
        <f>180+10710+100</f>
        <v>10990</v>
      </c>
      <c r="D67" s="11">
        <v>20000</v>
      </c>
    </row>
    <row r="68" spans="1:4" s="9" customFormat="1" x14ac:dyDescent="0.25">
      <c r="A68" s="9" t="s">
        <v>20</v>
      </c>
      <c r="B68" s="11">
        <v>60000</v>
      </c>
      <c r="C68" s="16">
        <f>72311.79-7232</f>
        <v>65079.789999999994</v>
      </c>
      <c r="D68" s="11">
        <v>60000</v>
      </c>
    </row>
    <row r="69" spans="1:4" s="9" customFormat="1" x14ac:dyDescent="0.25">
      <c r="A69" s="9" t="s">
        <v>21</v>
      </c>
      <c r="B69" s="11">
        <v>0</v>
      </c>
      <c r="C69" s="16">
        <f>-450.3+9962</f>
        <v>9511.7000000000007</v>
      </c>
      <c r="D69" s="11">
        <v>10000</v>
      </c>
    </row>
    <row r="70" spans="1:4" s="9" customFormat="1" x14ac:dyDescent="0.25">
      <c r="B70" s="11"/>
      <c r="C70" s="11"/>
      <c r="D70" s="11"/>
    </row>
    <row r="71" spans="1:4" s="7" customFormat="1" ht="14.25" x14ac:dyDescent="0.2">
      <c r="A71" s="7" t="s">
        <v>38</v>
      </c>
      <c r="B71" s="12">
        <f>SUM(B65:B70)</f>
        <v>62000</v>
      </c>
      <c r="C71" s="12">
        <f>SUM(C65:C70)</f>
        <v>96286.159999999989</v>
      </c>
      <c r="D71" s="12">
        <f>SUM(D65:D70)</f>
        <v>113000</v>
      </c>
    </row>
    <row r="72" spans="1:4" s="9" customFormat="1" x14ac:dyDescent="0.25">
      <c r="B72" s="11"/>
      <c r="C72" s="11"/>
    </row>
    <row r="73" spans="1:4" s="9" customFormat="1" x14ac:dyDescent="0.25">
      <c r="B73" s="11"/>
      <c r="C73" s="11"/>
    </row>
    <row r="74" spans="1:4" s="7" customFormat="1" ht="28.5" x14ac:dyDescent="0.2">
      <c r="A74" s="14" t="s">
        <v>42</v>
      </c>
      <c r="B74" s="12">
        <v>20000</v>
      </c>
      <c r="C74" s="12">
        <v>16590</v>
      </c>
      <c r="D74" s="12">
        <v>20000</v>
      </c>
    </row>
    <row r="75" spans="1:4" s="9" customFormat="1" x14ac:dyDescent="0.25">
      <c r="A75" s="9" t="s">
        <v>43</v>
      </c>
      <c r="B75" s="11">
        <v>-20000</v>
      </c>
      <c r="C75" s="11">
        <v>-16590</v>
      </c>
      <c r="D75" s="11">
        <v>-20000</v>
      </c>
    </row>
    <row r="76" spans="1:4" s="9" customFormat="1" x14ac:dyDescent="0.25">
      <c r="B76" s="11"/>
      <c r="C76" s="11"/>
    </row>
    <row r="77" spans="1:4" s="9" customFormat="1" x14ac:dyDescent="0.25">
      <c r="B77" s="11"/>
      <c r="C77" s="11"/>
    </row>
    <row r="78" spans="1:4" s="7" customFormat="1" ht="86.45" customHeight="1" x14ac:dyDescent="0.2">
      <c r="A78" s="14" t="s">
        <v>47</v>
      </c>
      <c r="B78" s="12">
        <f>B14+B29+B39+B48+B61+B71</f>
        <v>-98000</v>
      </c>
      <c r="C78" s="12">
        <f>C14+C29+C39+C48+C61+C71</f>
        <v>-37829.900000000009</v>
      </c>
      <c r="D78" s="12">
        <f>D14+D29+D39+D48+D61+D71</f>
        <v>-31500</v>
      </c>
    </row>
    <row r="79" spans="1:4" s="9" customFormat="1" x14ac:dyDescent="0.25">
      <c r="B79" s="11"/>
      <c r="C79" s="11"/>
    </row>
    <row r="80" spans="1:4" s="9" customFormat="1" x14ac:dyDescent="0.25">
      <c r="A80" s="15"/>
      <c r="B80" s="11"/>
      <c r="C80" s="11"/>
      <c r="D80" s="11"/>
    </row>
    <row r="81" spans="1:4" s="9" customFormat="1" ht="31.5" x14ac:dyDescent="0.25">
      <c r="A81" s="15" t="s">
        <v>45</v>
      </c>
      <c r="B81" s="11">
        <v>-2000</v>
      </c>
      <c r="C81" s="11">
        <v>-2000</v>
      </c>
      <c r="D81" s="11">
        <v>-2000</v>
      </c>
    </row>
    <row r="82" spans="1:4" s="9" customFormat="1" x14ac:dyDescent="0.25">
      <c r="B82" s="11"/>
      <c r="C82" s="11"/>
    </row>
    <row r="83" spans="1:4" s="9" customFormat="1" x14ac:dyDescent="0.25">
      <c r="B83" s="11"/>
      <c r="C83" s="11"/>
    </row>
    <row r="84" spans="1:4" s="7" customFormat="1" ht="14.25" x14ac:dyDescent="0.2">
      <c r="A84" s="7" t="s">
        <v>44</v>
      </c>
      <c r="B84" s="12">
        <f>B78+B81</f>
        <v>-100000</v>
      </c>
      <c r="C84" s="12">
        <f>C78+C81</f>
        <v>-39829.900000000009</v>
      </c>
      <c r="D84" s="12">
        <f>D78+D81</f>
        <v>-33500</v>
      </c>
    </row>
    <row r="85" spans="1:4" x14ac:dyDescent="0.25">
      <c r="B85" s="2"/>
      <c r="C85" s="2"/>
    </row>
    <row r="86" spans="1:4" x14ac:dyDescent="0.25">
      <c r="A86" s="22" t="s">
        <v>56</v>
      </c>
      <c r="B86" s="23">
        <v>50000</v>
      </c>
      <c r="C86" s="2"/>
    </row>
    <row r="87" spans="1:4" x14ac:dyDescent="0.25">
      <c r="A87" s="20"/>
      <c r="B87" s="21"/>
      <c r="C87" s="2"/>
    </row>
    <row r="88" spans="1:4" ht="18" x14ac:dyDescent="0.25">
      <c r="A88" s="18" t="s">
        <v>55</v>
      </c>
      <c r="B88" s="19">
        <f>B84+B86</f>
        <v>-50000</v>
      </c>
      <c r="C88" s="5"/>
    </row>
    <row r="89" spans="1:4" x14ac:dyDescent="0.25">
      <c r="B89" s="2"/>
      <c r="C89" s="4"/>
    </row>
    <row r="90" spans="1:4" x14ac:dyDescent="0.25">
      <c r="B90" s="2"/>
      <c r="C90" s="2"/>
    </row>
    <row r="91" spans="1:4" ht="18" x14ac:dyDescent="0.25">
      <c r="B91" s="3"/>
      <c r="C91" s="5"/>
    </row>
    <row r="92" spans="1:4" x14ac:dyDescent="0.25">
      <c r="B92" s="2"/>
      <c r="C92" s="2"/>
    </row>
    <row r="93" spans="1:4" x14ac:dyDescent="0.25">
      <c r="B93" s="2"/>
      <c r="C93" s="2"/>
    </row>
    <row r="94" spans="1:4" x14ac:dyDescent="0.25">
      <c r="B94" s="2"/>
      <c r="C94" s="2"/>
    </row>
    <row r="95" spans="1:4" x14ac:dyDescent="0.25">
      <c r="B95" s="2"/>
      <c r="C95" s="2"/>
    </row>
    <row r="96" spans="1:4" x14ac:dyDescent="0.25">
      <c r="B96" s="2"/>
      <c r="C96" s="2"/>
    </row>
    <row r="97" spans="2:3" x14ac:dyDescent="0.25">
      <c r="B97" s="2"/>
      <c r="C97" s="2"/>
    </row>
    <row r="98" spans="2:3" x14ac:dyDescent="0.25">
      <c r="B98" s="2"/>
      <c r="C98" s="2"/>
    </row>
    <row r="99" spans="2:3" x14ac:dyDescent="0.25">
      <c r="B99" s="2"/>
      <c r="C99" s="2"/>
    </row>
    <row r="100" spans="2:3" x14ac:dyDescent="0.25">
      <c r="B100" s="2"/>
      <c r="C100" s="2"/>
    </row>
    <row r="101" spans="2:3" x14ac:dyDescent="0.25">
      <c r="B101" s="2"/>
      <c r="C101" s="2"/>
    </row>
    <row r="102" spans="2:3" x14ac:dyDescent="0.25">
      <c r="B102" s="2"/>
      <c r="C102" s="2"/>
    </row>
    <row r="103" spans="2:3" x14ac:dyDescent="0.25">
      <c r="B103" s="2"/>
      <c r="C103" s="2"/>
    </row>
    <row r="104" spans="2:3" x14ac:dyDescent="0.25">
      <c r="B104" s="2"/>
      <c r="C104" s="2"/>
    </row>
    <row r="105" spans="2:3" x14ac:dyDescent="0.25">
      <c r="B105" s="2"/>
      <c r="C105" s="2"/>
    </row>
    <row r="106" spans="2:3" x14ac:dyDescent="0.25">
      <c r="B106" s="2"/>
      <c r="C106" s="2"/>
    </row>
  </sheetData>
  <mergeCells count="2">
    <mergeCell ref="A2:D2"/>
    <mergeCell ref="A1:D1"/>
  </mergeCells>
  <pageMargins left="0.7" right="0.7" top="0.75" bottom="0.75" header="0.3" footer="0.3"/>
  <pageSetup paperSize="9" scale="85"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Budgetförslag 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Andersson</dc:creator>
  <cp:lastModifiedBy>Markus</cp:lastModifiedBy>
  <cp:lastPrinted>2023-03-26T10:55:28Z</cp:lastPrinted>
  <dcterms:created xsi:type="dcterms:W3CDTF">2019-10-15T12:27:09Z</dcterms:created>
  <dcterms:modified xsi:type="dcterms:W3CDTF">2024-02-25T17:01:22Z</dcterms:modified>
</cp:coreProperties>
</file>